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20.10.2011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<sst xmlns="http://schemas.openxmlformats.org/spreadsheetml/2006/main" count="82" uniqueCount="60">
  <si>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Zadania inwestycyjne w 2011 r.</t>
  </si>
  <si>
    <t>w złotych</t>
  </si>
  <si>
    <t>Lp.</t>
  </si>
  <si>
    <t>Dział</t>
  </si>
  <si>
    <t>Rozdz.</t>
  </si>
  <si>
    <t>§</t>
  </si>
  <si>
    <t>Nazwa zadania inwestycyjnego</t>
  </si>
  <si>
    <t>Łączne koszty finansowe</t>
  </si>
  <si>
    <t>Nakłady poniesione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</si>
  <si>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</si>
  <si>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</si>
  <si>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</si>
  <si>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</si>
  <si>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</si>
  <si>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</si>
  <si>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</si>
  <si>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Poprawa układu komunikacyjnego miasta Płońska - budowa drogi gminnej projektowanej obwodnicy w Płońsku od ul. Targowej do ul. Klonowej wraz z przebudową ulicy Klonowej: kontynuacja robót budowlanych, nadzór inwestorski, nadzór autorski, wykup gruntu,usuwa</t>
  </si>
  <si>
    <t>Urząd Miejski w Płońsku</t>
  </si>
  <si>
    <t>Poprawa infrastruktury drogowej, płynności transportu i bezpieczeństwa na drogach w mieście Płońsk.</t>
  </si>
  <si>
    <t>B     500 000,00</t>
  </si>
  <si>
    <t>C</t>
  </si>
  <si>
    <t>Opracowanie dokumentacji projektowych i budowy parkingów na terenach  parku przy ul. Wolności po stronie północnej ulicy, na skarpie – od ul. Grunwaldzkiej w kierunku zachodnim.</t>
  </si>
  <si>
    <t>Opracowanie dokumentacji projektowych i budowy parkingów na terenach  parku przy ul. Wolności przylegającym od strony pn. - zach. do zespołu garaży przy osiedlu Współnoty Mieszkaniowej.</t>
  </si>
  <si>
    <t>Opracowanie dokumentacji projektowej i wybudowanie drogi  - ciągu pieszo jezdnego od ul. Grunwaldzkiej w kierunku pn. - wsch., przylegającej do budynku Grunwaldzka 28 i wyznaczenie pasa do parkowania pojazdów.</t>
  </si>
  <si>
    <t>Koszty nabycia gruntów i budynków od PKP S.A</t>
  </si>
  <si>
    <t>Budowa II budynku mieszkalnego wielorodzinnego socjalnego przy ul. Klonowej w Płońsku</t>
  </si>
  <si>
    <t xml:space="preserve">Zakup i montaż regałów metalowych  dla archiwum USC. Zakup nagłośnienia do USC. Zakup kserokopiarki do USC. Zakup szaf metalowych. </t>
  </si>
  <si>
    <t>Zakup pompy szlamowej Honda WT 30X</t>
  </si>
  <si>
    <t>Rozbudowa systemu monitoringu wizyjnego miasta w strefie objętej Miejskim Programem Rewitalizacji Płońska</t>
  </si>
  <si>
    <t>Termomodernizacja szkoły podstawowej Nr 3.</t>
  </si>
  <si>
    <t>Budowa boiska wielofunkcyjnego ze sztuczną nawierzchnią przy Szkole Podstawowej Nr 2.</t>
  </si>
  <si>
    <t>Zakup altanki ogrodowej dla Przedszkola Nr 4.</t>
  </si>
  <si>
    <t>ZOPO</t>
  </si>
  <si>
    <t xml:space="preserve">Termomodernizacja Gimnazjum Nr 1. </t>
  </si>
  <si>
    <t xml:space="preserve">Budowa kompleksu dwóch boisk sportowych (boisko piłkarskie oraz boisko wielofunkcyjne wraz z budynkiem sanitarno-szatniowym) w ramach programu "Moje Boisko Orlik 2012" ul. Płocka </t>
  </si>
  <si>
    <t xml:space="preserve">Miejskie Centrum Sportu i Rekreacji </t>
  </si>
  <si>
    <t>Budowa kanalizacji deszczowej w ul. Robotniczej</t>
  </si>
  <si>
    <t xml:space="preserve">                                       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</si>
  <si>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</si>
  <si>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</si>
  <si>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</si>
  <si>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</si>
  <si>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</si>
  <si>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</si>
  <si>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Wykonanie dokumentacji technicznej, przyłacza i wewnetrznej instalacji CO ogrzewania i nadzoru w budynku kom. Przy ul. Grunwaldzkiej 2 w Płońsku </t>
  </si>
  <si>
    <t xml:space="preserve">Budowakanalizacji deszczowej w ul. Głównej - od ul. Wiejskiej do Grunwaldzkiej </t>
  </si>
  <si>
    <t xml:space="preserve">Zakup parkometrów </t>
  </si>
  <si>
    <t xml:space="preserve">Przebudowa instalacji odwodnienia przy budynku Gimnazjum Nr 1 </t>
  </si>
  <si>
    <t xml:space="preserve">Budowa ulicy Fiołkowej z oświetleniem </t>
  </si>
  <si>
    <t xml:space="preserve">Rozbudowa  Targowiska wraz z wykupem gruntu pod targowisko </t>
  </si>
  <si>
    <t>Wykonanie garaży wraz z wykonaniem podbudowy,maszyny i urządzenia(agregat chłodzacy, urzadzenia skateparku, suszarka, chodniki gumowe,pawilon szatniowy, pawilon wypozyczalni łyżew,maszyna do pielęgnacji lodu</t>
  </si>
  <si>
    <t>Opracowanie programu funkcjonalno uzytkowego budowy sali sportowej i boiska przy Gimnazjum nr 2 w Płońsku.</t>
  </si>
  <si>
    <t xml:space="preserve">Opracowanie programu funkcjonalno uzytkowego dróg w ramach Płońskiego programu Budowy Dróg Lokalnych </t>
  </si>
  <si>
    <t xml:space="preserve"> </t>
  </si>
  <si>
    <t xml:space="preserve">Audit energetyczny termomodernizowanego obiektu,wykonanie przyłacza elektroenergetycznego, demontaż i montaz ogrodzenia,budowa lodowiska, urządzenia skateparku </t>
  </si>
  <si>
    <t xml:space="preserve">Budowa parkingu przy ul. M. Konopnickiej 3 </t>
  </si>
  <si>
    <r>
      <t>A  2 722 548,00</t>
    </r>
    <r>
      <rPr>
        <sz val="10"/>
        <rFont val="Arial CE"/>
        <family val="0"/>
      </rPr>
      <t xml:space="preserve">
B     500 000,00</t>
    </r>
  </si>
  <si>
    <t xml:space="preserve">zakup aluminiowej łodzi płaskodennej </t>
  </si>
  <si>
    <t xml:space="preserve">Kontynuacja uzupełnienia i wymiany wyposażenia biurowego w Urzędzie Miasta, zakup i montaż regałów  do archiwum zakładowego Urządu Miasta,zakup i montaż urządzeń zabezpieczających ochronę mienia Urządu Miasta,zakup i montaż urządzeń instalacji dymowej </t>
  </si>
  <si>
    <t>Załącznik nr 3 do Uchwały Nr XVII/127/11 Rady Miejskiej w Płońsku z dnia 20 października 2011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</si>
</sst>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sz val="6"/>
      <name val="Arial CE"/>
      <family val="2"/>
    </font>
    <font>
      <sz val="12"/>
      <name val="Times New Roman"/>
      <family val="1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43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43" fontId="2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5" fillId="0" borderId="12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0" fillId="0" borderId="11" xfId="0" applyNumberForma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vertical="center"/>
    </xf>
    <xf numFmtId="43" fontId="0" fillId="0" borderId="0" xfId="0" applyNumberFormat="1" applyBorder="1" applyAlignment="1">
      <alignment vertical="center" wrapText="1"/>
    </xf>
    <xf numFmtId="43" fontId="0" fillId="0" borderId="0" xfId="0" applyNumberFormat="1" applyAlignment="1">
      <alignment vertical="center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43" fontId="0" fillId="0" borderId="0" xfId="0" applyNumberFormat="1" applyFont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Layout" workbookViewId="0" topLeftCell="A1">
      <selection activeCell="K11" sqref="K11"/>
    </sheetView>
  </sheetViews>
  <sheetFormatPr defaultColWidth="9.00390625" defaultRowHeight="12.75"/>
  <cols>
    <col min="1" max="1" width="4.875" style="2" customWidth="1"/>
    <col min="2" max="2" width="6.125" style="2" customWidth="1"/>
    <col min="3" max="3" width="6.25390625" style="2" customWidth="1"/>
    <col min="4" max="4" width="6.375" style="2" customWidth="1"/>
    <col min="5" max="5" width="27.00390625" style="2" customWidth="1"/>
    <col min="6" max="8" width="15.625" style="2" customWidth="1"/>
    <col min="9" max="9" width="15.75390625" style="2" customWidth="1"/>
    <col min="10" max="10" width="15.875" style="2" customWidth="1"/>
    <col min="11" max="11" width="16.375" style="2" customWidth="1"/>
    <col min="12" max="12" width="15.375" style="2" customWidth="1"/>
    <col min="13" max="13" width="16.75390625" style="2" customWidth="1"/>
    <col min="14" max="16384" width="9.125" style="2" customWidth="1"/>
  </cols>
  <sheetData>
    <row r="1" ht="12.75">
      <c r="H1" s="2" t="s">
        <v>59</v>
      </c>
    </row>
    <row r="2" spans="1:13" ht="30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1</v>
      </c>
    </row>
    <row r="4" spans="1:13" s="4" customFormat="1" ht="19.5" customHeight="1">
      <c r="A4" s="44" t="s">
        <v>2</v>
      </c>
      <c r="B4" s="44" t="s">
        <v>3</v>
      </c>
      <c r="C4" s="44" t="s">
        <v>4</v>
      </c>
      <c r="D4" s="63" t="s">
        <v>5</v>
      </c>
      <c r="E4" s="45" t="s">
        <v>6</v>
      </c>
      <c r="F4" s="45" t="s">
        <v>7</v>
      </c>
      <c r="G4" s="46" t="s">
        <v>8</v>
      </c>
      <c r="H4" s="45" t="s">
        <v>9</v>
      </c>
      <c r="I4" s="45"/>
      <c r="J4" s="45"/>
      <c r="K4" s="45"/>
      <c r="L4" s="45"/>
      <c r="M4" s="45" t="s">
        <v>10</v>
      </c>
    </row>
    <row r="5" spans="1:13" s="4" customFormat="1" ht="19.5" customHeight="1">
      <c r="A5" s="44"/>
      <c r="B5" s="44"/>
      <c r="C5" s="44"/>
      <c r="D5" s="64"/>
      <c r="E5" s="45"/>
      <c r="F5" s="45"/>
      <c r="G5" s="47"/>
      <c r="H5" s="45">
        <v>2011</v>
      </c>
      <c r="I5" s="45" t="s">
        <v>11</v>
      </c>
      <c r="J5" s="45"/>
      <c r="K5" s="45"/>
      <c r="L5" s="45"/>
      <c r="M5" s="45"/>
    </row>
    <row r="6" spans="1:13" s="4" customFormat="1" ht="29.25" customHeight="1">
      <c r="A6" s="44"/>
      <c r="B6" s="44"/>
      <c r="C6" s="44"/>
      <c r="D6" s="64"/>
      <c r="E6" s="45"/>
      <c r="F6" s="45"/>
      <c r="G6" s="47"/>
      <c r="H6" s="45"/>
      <c r="I6" s="45" t="s">
        <v>12</v>
      </c>
      <c r="J6" s="45" t="s">
        <v>13</v>
      </c>
      <c r="K6" s="45" t="s">
        <v>14</v>
      </c>
      <c r="L6" s="45" t="s">
        <v>15</v>
      </c>
      <c r="M6" s="45"/>
    </row>
    <row r="7" spans="1:13" s="4" customFormat="1" ht="19.5" customHeight="1">
      <c r="A7" s="44"/>
      <c r="B7" s="44"/>
      <c r="C7" s="44"/>
      <c r="D7" s="64"/>
      <c r="E7" s="45"/>
      <c r="F7" s="45"/>
      <c r="G7" s="47"/>
      <c r="H7" s="45"/>
      <c r="I7" s="45"/>
      <c r="J7" s="45"/>
      <c r="K7" s="45"/>
      <c r="L7" s="45"/>
      <c r="M7" s="45"/>
    </row>
    <row r="8" spans="1:13" s="4" customFormat="1" ht="19.5" customHeight="1">
      <c r="A8" s="44"/>
      <c r="B8" s="44"/>
      <c r="C8" s="44"/>
      <c r="D8" s="65"/>
      <c r="E8" s="45"/>
      <c r="F8" s="45"/>
      <c r="G8" s="48"/>
      <c r="H8" s="45"/>
      <c r="I8" s="45"/>
      <c r="J8" s="45"/>
      <c r="K8" s="45"/>
      <c r="L8" s="45"/>
      <c r="M8" s="45"/>
    </row>
    <row r="9" spans="1:13" ht="16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45.75" customHeight="1">
      <c r="A10" s="36">
        <v>1</v>
      </c>
      <c r="B10" s="38">
        <v>600</v>
      </c>
      <c r="C10" s="38">
        <v>60016</v>
      </c>
      <c r="D10" s="6">
        <v>6050</v>
      </c>
      <c r="E10" s="36" t="s">
        <v>16</v>
      </c>
      <c r="F10" s="7">
        <f>SUM(G10,H10,)</f>
        <v>1257622.0799999998</v>
      </c>
      <c r="G10" s="8">
        <v>70516.39</v>
      </c>
      <c r="H10" s="7">
        <f>SUM(I10,J10,K10,L10)</f>
        <v>1187105.69</v>
      </c>
      <c r="I10" s="9">
        <f>1015013+7354.82+110000+2737.87+52000</f>
        <v>1187105.69</v>
      </c>
      <c r="J10" s="9" t="s">
        <v>53</v>
      </c>
      <c r="K10" s="10"/>
      <c r="L10" s="11"/>
      <c r="M10" s="36" t="s">
        <v>17</v>
      </c>
    </row>
    <row r="11" spans="1:13" ht="37.5" customHeight="1">
      <c r="A11" s="41"/>
      <c r="B11" s="42"/>
      <c r="C11" s="42"/>
      <c r="D11" s="6">
        <v>6057</v>
      </c>
      <c r="E11" s="41"/>
      <c r="F11" s="7">
        <f>SUM(G11,H11,)</f>
        <v>13181524.549999999</v>
      </c>
      <c r="G11" s="8">
        <v>8821048.37</v>
      </c>
      <c r="H11" s="7">
        <f>SUM(I11,J11,K11,L11)</f>
        <v>4360476.18</v>
      </c>
      <c r="I11" s="9"/>
      <c r="J11" s="9"/>
      <c r="K11" s="10"/>
      <c r="L11" s="9">
        <f>3158107.87+1081574.15-6251.6-2327.19+129372.95</f>
        <v>4360476.18</v>
      </c>
      <c r="M11" s="41"/>
    </row>
    <row r="12" spans="1:13" ht="63" customHeight="1">
      <c r="A12" s="37"/>
      <c r="B12" s="39"/>
      <c r="C12" s="39"/>
      <c r="D12" s="6">
        <v>6059</v>
      </c>
      <c r="E12" s="37"/>
      <c r="F12" s="7">
        <f>SUM(G12,H12,)</f>
        <v>3926192.49</v>
      </c>
      <c r="G12" s="8">
        <f>2199711.04-6100-123761.89</f>
        <v>2069849.1500000001</v>
      </c>
      <c r="H12" s="7">
        <f>SUM(I12,J12,K12,L12)</f>
        <v>1856343.3399999999</v>
      </c>
      <c r="I12" s="9">
        <f>557313.15+1468155.15-1103.22-110000-410.68+123761.89-52000-129372.95</f>
        <v>1856343.3399999999</v>
      </c>
      <c r="J12" s="9"/>
      <c r="K12" s="10"/>
      <c r="L12" s="11"/>
      <c r="M12" s="37"/>
    </row>
    <row r="13" spans="1:13" ht="66" customHeight="1">
      <c r="A13" s="40">
        <v>2</v>
      </c>
      <c r="B13" s="40">
        <v>600</v>
      </c>
      <c r="C13" s="40">
        <v>60016</v>
      </c>
      <c r="D13" s="40">
        <v>6050</v>
      </c>
      <c r="E13" s="50" t="s">
        <v>18</v>
      </c>
      <c r="F13" s="56">
        <f>SUM(G13,H13,)</f>
        <v>6239034.9399999995</v>
      </c>
      <c r="G13" s="57">
        <f>230176.54+5978</f>
        <v>236154.54</v>
      </c>
      <c r="H13" s="56">
        <f>SUM(I13,J13,K13,L13+500000+2741048-18500)</f>
        <v>6002880.399999999</v>
      </c>
      <c r="I13" s="52">
        <f>972999.99-800000</f>
        <v>172999.99</v>
      </c>
      <c r="J13" s="52">
        <f>5000000-2769150.91+361483.32+15000</f>
        <v>2607332.4099999997</v>
      </c>
      <c r="K13" s="16" t="s">
        <v>56</v>
      </c>
      <c r="L13" s="40"/>
      <c r="M13" s="51" t="s">
        <v>17</v>
      </c>
    </row>
    <row r="14" spans="1:13" ht="14.25" customHeight="1" hidden="1">
      <c r="A14" s="40"/>
      <c r="B14" s="40"/>
      <c r="C14" s="40"/>
      <c r="D14" s="40"/>
      <c r="E14" s="50"/>
      <c r="F14" s="56"/>
      <c r="G14" s="57"/>
      <c r="H14" s="56"/>
      <c r="I14" s="52"/>
      <c r="J14" s="52"/>
      <c r="K14" s="16" t="s">
        <v>19</v>
      </c>
      <c r="L14" s="40"/>
      <c r="M14" s="51"/>
    </row>
    <row r="15" spans="1:13" ht="6.75" customHeight="1" hidden="1">
      <c r="A15" s="40"/>
      <c r="B15" s="40"/>
      <c r="C15" s="40"/>
      <c r="D15" s="40"/>
      <c r="E15" s="50"/>
      <c r="F15" s="56"/>
      <c r="G15" s="57"/>
      <c r="H15" s="56"/>
      <c r="I15" s="52"/>
      <c r="J15" s="52"/>
      <c r="K15" s="16" t="s">
        <v>20</v>
      </c>
      <c r="L15" s="40"/>
      <c r="M15" s="51"/>
    </row>
    <row r="16" spans="1:13" ht="27.75" customHeight="1">
      <c r="A16" s="6">
        <v>3</v>
      </c>
      <c r="B16" s="6">
        <v>600</v>
      </c>
      <c r="C16" s="6">
        <v>60016</v>
      </c>
      <c r="D16" s="6">
        <v>6050</v>
      </c>
      <c r="E16" s="32" t="s">
        <v>48</v>
      </c>
      <c r="F16" s="13">
        <f aca="true" t="shared" si="0" ref="F16:F47">SUM(G16,H16,)</f>
        <v>114387.66</v>
      </c>
      <c r="G16" s="14"/>
      <c r="H16" s="7">
        <f aca="true" t="shared" si="1" ref="H16:H47">SUM(I16,J16,K16,L16)</f>
        <v>114387.66</v>
      </c>
      <c r="I16" s="15"/>
      <c r="J16" s="15">
        <v>114387.66</v>
      </c>
      <c r="K16" s="16"/>
      <c r="L16" s="6"/>
      <c r="M16" s="19" t="s">
        <v>17</v>
      </c>
    </row>
    <row r="17" spans="1:13" ht="120.75" customHeight="1">
      <c r="A17" s="6">
        <v>4</v>
      </c>
      <c r="B17" s="6">
        <v>600</v>
      </c>
      <c r="C17" s="6">
        <v>60016</v>
      </c>
      <c r="D17" s="6">
        <v>6050</v>
      </c>
      <c r="E17" s="18" t="s">
        <v>21</v>
      </c>
      <c r="F17" s="13">
        <f t="shared" si="0"/>
        <v>10320</v>
      </c>
      <c r="G17" s="14"/>
      <c r="H17" s="7">
        <f t="shared" si="1"/>
        <v>10320</v>
      </c>
      <c r="I17" s="15">
        <v>10320</v>
      </c>
      <c r="J17" s="15"/>
      <c r="K17" s="16"/>
      <c r="L17" s="6"/>
      <c r="M17" s="19" t="s">
        <v>17</v>
      </c>
    </row>
    <row r="18" spans="1:17" ht="144" customHeight="1">
      <c r="A18" s="6">
        <v>5</v>
      </c>
      <c r="B18" s="6">
        <v>600</v>
      </c>
      <c r="C18" s="6">
        <v>60016</v>
      </c>
      <c r="D18" s="6">
        <v>6050</v>
      </c>
      <c r="E18" s="20" t="s">
        <v>22</v>
      </c>
      <c r="F18" s="13">
        <f t="shared" si="0"/>
        <v>4560</v>
      </c>
      <c r="G18" s="14"/>
      <c r="H18" s="7">
        <f t="shared" si="1"/>
        <v>4560</v>
      </c>
      <c r="I18" s="15">
        <v>4560</v>
      </c>
      <c r="J18" s="15"/>
      <c r="K18" s="16"/>
      <c r="L18" s="6"/>
      <c r="M18" s="19" t="s">
        <v>17</v>
      </c>
      <c r="Q18" s="49"/>
    </row>
    <row r="19" spans="1:17" ht="115.5" customHeight="1">
      <c r="A19" s="6">
        <v>6</v>
      </c>
      <c r="B19" s="6">
        <v>600</v>
      </c>
      <c r="C19" s="6">
        <v>60016</v>
      </c>
      <c r="D19" s="6">
        <v>6050</v>
      </c>
      <c r="E19" s="17" t="s">
        <v>23</v>
      </c>
      <c r="F19" s="13">
        <f t="shared" si="0"/>
        <v>1122</v>
      </c>
      <c r="G19" s="14"/>
      <c r="H19" s="7">
        <f t="shared" si="1"/>
        <v>1122</v>
      </c>
      <c r="I19" s="15">
        <v>1122</v>
      </c>
      <c r="J19" s="15"/>
      <c r="K19" s="16"/>
      <c r="L19" s="6"/>
      <c r="M19" s="19" t="s">
        <v>17</v>
      </c>
      <c r="Q19" s="49"/>
    </row>
    <row r="20" spans="1:17" ht="86.25" customHeight="1">
      <c r="A20" s="6">
        <v>7</v>
      </c>
      <c r="B20" s="6">
        <v>600</v>
      </c>
      <c r="C20" s="6">
        <v>60016</v>
      </c>
      <c r="D20" s="6">
        <v>6050</v>
      </c>
      <c r="E20" s="17" t="s">
        <v>52</v>
      </c>
      <c r="F20" s="13">
        <f t="shared" si="0"/>
        <v>66000</v>
      </c>
      <c r="G20" s="14"/>
      <c r="H20" s="7">
        <f t="shared" si="1"/>
        <v>66000</v>
      </c>
      <c r="I20" s="15">
        <v>66000</v>
      </c>
      <c r="J20" s="15"/>
      <c r="K20" s="16"/>
      <c r="L20" s="6"/>
      <c r="M20" s="19" t="s">
        <v>17</v>
      </c>
      <c r="Q20" s="49"/>
    </row>
    <row r="21" spans="1:17" ht="45.75" customHeight="1">
      <c r="A21" s="6">
        <v>8</v>
      </c>
      <c r="B21" s="6">
        <v>700</v>
      </c>
      <c r="C21" s="6">
        <v>70005</v>
      </c>
      <c r="D21" s="6">
        <v>6060</v>
      </c>
      <c r="E21" s="17" t="s">
        <v>24</v>
      </c>
      <c r="F21" s="7">
        <f t="shared" si="0"/>
        <v>440000</v>
      </c>
      <c r="G21" s="14"/>
      <c r="H21" s="7">
        <f t="shared" si="1"/>
        <v>440000</v>
      </c>
      <c r="I21" s="15">
        <v>440000</v>
      </c>
      <c r="J21" s="15"/>
      <c r="K21" s="16"/>
      <c r="L21" s="6"/>
      <c r="M21" s="19" t="s">
        <v>17</v>
      </c>
      <c r="Q21" s="49"/>
    </row>
    <row r="22" spans="1:13" ht="49.5" customHeight="1">
      <c r="A22" s="6">
        <v>9</v>
      </c>
      <c r="B22" s="6">
        <v>700</v>
      </c>
      <c r="C22" s="11">
        <v>70095</v>
      </c>
      <c r="D22" s="6">
        <v>6050</v>
      </c>
      <c r="E22" s="19" t="s">
        <v>25</v>
      </c>
      <c r="F22" s="7">
        <f t="shared" si="0"/>
        <v>2471915.54</v>
      </c>
      <c r="G22" s="8">
        <v>1506763.03</v>
      </c>
      <c r="H22" s="7">
        <f t="shared" si="1"/>
        <v>965152.51</v>
      </c>
      <c r="I22" s="9">
        <f>1116378.3-1000000+200000+150000+498774.21</f>
        <v>965152.51</v>
      </c>
      <c r="J22" s="9">
        <f>1000000-200000-150000-650000</f>
        <v>0</v>
      </c>
      <c r="K22" s="16"/>
      <c r="L22" s="11"/>
      <c r="M22" s="19" t="s">
        <v>17</v>
      </c>
    </row>
    <row r="23" spans="1:13" ht="74.25" customHeight="1">
      <c r="A23" s="6">
        <v>10</v>
      </c>
      <c r="B23" s="6">
        <v>700</v>
      </c>
      <c r="C23" s="11">
        <v>70095</v>
      </c>
      <c r="D23" s="6">
        <v>6050</v>
      </c>
      <c r="E23" s="19" t="s">
        <v>44</v>
      </c>
      <c r="F23" s="7">
        <v>57580.33</v>
      </c>
      <c r="G23" s="8"/>
      <c r="H23" s="7">
        <f t="shared" si="1"/>
        <v>57580.33</v>
      </c>
      <c r="I23" s="9">
        <v>57580.33</v>
      </c>
      <c r="J23" s="9"/>
      <c r="K23" s="16"/>
      <c r="L23" s="11"/>
      <c r="M23" s="19" t="s">
        <v>17</v>
      </c>
    </row>
    <row r="24" spans="1:13" ht="79.5" customHeight="1">
      <c r="A24" s="6">
        <v>11</v>
      </c>
      <c r="B24" s="6">
        <v>750</v>
      </c>
      <c r="C24" s="11">
        <v>75011</v>
      </c>
      <c r="D24" s="6">
        <v>6060</v>
      </c>
      <c r="E24" s="19" t="s">
        <v>26</v>
      </c>
      <c r="F24" s="7">
        <f t="shared" si="0"/>
        <v>5460</v>
      </c>
      <c r="G24" s="8"/>
      <c r="H24" s="7">
        <f t="shared" si="1"/>
        <v>5460</v>
      </c>
      <c r="I24" s="9">
        <f>20460-15000</f>
        <v>5460</v>
      </c>
      <c r="J24" s="9"/>
      <c r="K24" s="16"/>
      <c r="L24" s="11"/>
      <c r="M24" s="19" t="s">
        <v>17</v>
      </c>
    </row>
    <row r="25" spans="1:13" ht="31.5" customHeight="1">
      <c r="A25" s="38">
        <v>12</v>
      </c>
      <c r="B25" s="38">
        <v>754</v>
      </c>
      <c r="C25" s="38">
        <v>75412</v>
      </c>
      <c r="D25" s="38">
        <v>6060</v>
      </c>
      <c r="E25" s="21" t="s">
        <v>27</v>
      </c>
      <c r="F25" s="7">
        <f t="shared" si="0"/>
        <v>7000</v>
      </c>
      <c r="G25" s="8"/>
      <c r="H25" s="7">
        <f t="shared" si="1"/>
        <v>7000</v>
      </c>
      <c r="I25" s="9">
        <v>7000</v>
      </c>
      <c r="J25" s="9"/>
      <c r="K25" s="16"/>
      <c r="L25" s="11"/>
      <c r="M25" s="36" t="s">
        <v>17</v>
      </c>
    </row>
    <row r="26" spans="1:13" ht="31.5" customHeight="1">
      <c r="A26" s="39"/>
      <c r="B26" s="39"/>
      <c r="C26" s="39"/>
      <c r="D26" s="39"/>
      <c r="E26" s="21" t="s">
        <v>57</v>
      </c>
      <c r="F26" s="7">
        <f t="shared" si="0"/>
        <v>21400</v>
      </c>
      <c r="G26" s="8"/>
      <c r="H26" s="7">
        <f t="shared" si="1"/>
        <v>21400</v>
      </c>
      <c r="I26" s="9">
        <v>21400</v>
      </c>
      <c r="J26" s="9"/>
      <c r="K26" s="16"/>
      <c r="L26" s="11"/>
      <c r="M26" s="37"/>
    </row>
    <row r="27" spans="1:13" ht="156.75" customHeight="1">
      <c r="A27" s="6">
        <v>13</v>
      </c>
      <c r="B27" s="6">
        <v>750</v>
      </c>
      <c r="C27" s="11">
        <v>75023</v>
      </c>
      <c r="D27" s="6">
        <v>6060</v>
      </c>
      <c r="E27" s="19" t="s">
        <v>58</v>
      </c>
      <c r="F27" s="7">
        <f t="shared" si="0"/>
        <v>72540</v>
      </c>
      <c r="G27" s="8"/>
      <c r="H27" s="7">
        <f t="shared" si="1"/>
        <v>72540</v>
      </c>
      <c r="I27" s="9">
        <f>294540+63000-285000</f>
        <v>72540</v>
      </c>
      <c r="J27" s="9"/>
      <c r="K27" s="16"/>
      <c r="L27" s="11"/>
      <c r="M27" s="19" t="s">
        <v>17</v>
      </c>
    </row>
    <row r="28" spans="1:13" ht="42" customHeight="1">
      <c r="A28" s="38">
        <v>14</v>
      </c>
      <c r="B28" s="38">
        <v>754</v>
      </c>
      <c r="C28" s="38">
        <v>75495</v>
      </c>
      <c r="D28" s="6">
        <v>6057</v>
      </c>
      <c r="E28" s="54" t="s">
        <v>28</v>
      </c>
      <c r="F28" s="7">
        <f t="shared" si="0"/>
        <v>2585315.89</v>
      </c>
      <c r="G28" s="8"/>
      <c r="H28" s="7">
        <f t="shared" si="1"/>
        <v>2585315.89</v>
      </c>
      <c r="I28" s="9"/>
      <c r="J28" s="9"/>
      <c r="K28" s="10"/>
      <c r="L28" s="9">
        <v>2585315.89</v>
      </c>
      <c r="M28" s="36" t="s">
        <v>17</v>
      </c>
    </row>
    <row r="29" spans="1:13" ht="33" customHeight="1">
      <c r="A29" s="39"/>
      <c r="B29" s="39"/>
      <c r="C29" s="39"/>
      <c r="D29" s="6">
        <v>6059</v>
      </c>
      <c r="E29" s="55"/>
      <c r="F29" s="7">
        <f t="shared" si="0"/>
        <v>595387.25</v>
      </c>
      <c r="G29" s="8">
        <v>139155.04</v>
      </c>
      <c r="H29" s="7">
        <f t="shared" si="1"/>
        <v>456232.21</v>
      </c>
      <c r="I29" s="9">
        <f>456232.21-400000-54000</f>
        <v>2232.210000000021</v>
      </c>
      <c r="J29" s="9">
        <f>400000+54000</f>
        <v>454000</v>
      </c>
      <c r="K29" s="10"/>
      <c r="L29" s="11"/>
      <c r="M29" s="37"/>
    </row>
    <row r="30" spans="1:13" ht="33" customHeight="1">
      <c r="A30" s="40">
        <v>15</v>
      </c>
      <c r="B30" s="40">
        <v>801</v>
      </c>
      <c r="C30" s="40">
        <v>80101</v>
      </c>
      <c r="D30" s="6">
        <v>6057</v>
      </c>
      <c r="E30" s="66" t="s">
        <v>29</v>
      </c>
      <c r="F30" s="7">
        <f t="shared" si="0"/>
        <v>718476.27</v>
      </c>
      <c r="G30" s="8"/>
      <c r="H30" s="7">
        <f t="shared" si="1"/>
        <v>718476.27</v>
      </c>
      <c r="I30" s="9"/>
      <c r="J30" s="9"/>
      <c r="K30" s="10"/>
      <c r="L30" s="7">
        <v>718476.27</v>
      </c>
      <c r="M30" s="51" t="s">
        <v>17</v>
      </c>
    </row>
    <row r="31" spans="1:13" ht="21.75" customHeight="1">
      <c r="A31" s="40"/>
      <c r="B31" s="40"/>
      <c r="C31" s="40"/>
      <c r="D31" s="6">
        <v>6059</v>
      </c>
      <c r="E31" s="66"/>
      <c r="F31" s="7">
        <f t="shared" si="0"/>
        <v>307918.4</v>
      </c>
      <c r="G31" s="8"/>
      <c r="H31" s="7">
        <f t="shared" si="1"/>
        <v>307918.4</v>
      </c>
      <c r="I31" s="9">
        <f>307918.4-300000</f>
        <v>7918.400000000023</v>
      </c>
      <c r="J31" s="9">
        <v>300000</v>
      </c>
      <c r="K31" s="10"/>
      <c r="L31" s="11"/>
      <c r="M31" s="51"/>
    </row>
    <row r="32" spans="1:13" ht="60.75" customHeight="1">
      <c r="A32" s="6">
        <v>16</v>
      </c>
      <c r="B32" s="6">
        <v>801</v>
      </c>
      <c r="C32" s="6">
        <v>80101</v>
      </c>
      <c r="D32" s="6">
        <v>6050</v>
      </c>
      <c r="E32" s="22" t="s">
        <v>30</v>
      </c>
      <c r="F32" s="7">
        <f t="shared" si="0"/>
        <v>430632</v>
      </c>
      <c r="G32" s="8">
        <v>230632</v>
      </c>
      <c r="H32" s="7">
        <f t="shared" si="1"/>
        <v>200000</v>
      </c>
      <c r="I32" s="9"/>
      <c r="J32" s="9"/>
      <c r="K32" s="10">
        <v>200000</v>
      </c>
      <c r="L32" s="11"/>
      <c r="M32" s="19" t="s">
        <v>17</v>
      </c>
    </row>
    <row r="33" spans="1:13" ht="66.75" customHeight="1">
      <c r="A33" s="6">
        <v>17</v>
      </c>
      <c r="B33" s="38">
        <v>801</v>
      </c>
      <c r="C33" s="38">
        <v>80110</v>
      </c>
      <c r="D33" s="38">
        <v>6050</v>
      </c>
      <c r="E33" s="22" t="s">
        <v>51</v>
      </c>
      <c r="F33" s="7">
        <f t="shared" si="0"/>
        <v>20000</v>
      </c>
      <c r="G33" s="8"/>
      <c r="H33" s="7">
        <f t="shared" si="1"/>
        <v>20000</v>
      </c>
      <c r="I33" s="9">
        <v>20000</v>
      </c>
      <c r="J33" s="9"/>
      <c r="K33" s="10"/>
      <c r="L33" s="11"/>
      <c r="M33" s="19" t="s">
        <v>17</v>
      </c>
    </row>
    <row r="34" spans="1:13" ht="54.75" customHeight="1">
      <c r="A34" s="6"/>
      <c r="B34" s="53"/>
      <c r="C34" s="53"/>
      <c r="D34" s="53"/>
      <c r="E34" s="33" t="s">
        <v>47</v>
      </c>
      <c r="F34" s="7">
        <f t="shared" si="0"/>
        <v>120000</v>
      </c>
      <c r="G34" s="8"/>
      <c r="H34" s="7">
        <f t="shared" si="1"/>
        <v>120000</v>
      </c>
      <c r="I34" s="9">
        <v>120000</v>
      </c>
      <c r="J34" s="9"/>
      <c r="K34" s="10"/>
      <c r="L34" s="11"/>
      <c r="M34" s="17" t="s">
        <v>32</v>
      </c>
    </row>
    <row r="35" spans="1:13" ht="33" customHeight="1">
      <c r="A35" s="6">
        <v>18</v>
      </c>
      <c r="B35" s="6">
        <v>801</v>
      </c>
      <c r="C35" s="6">
        <v>80104</v>
      </c>
      <c r="D35" s="6">
        <v>6060</v>
      </c>
      <c r="E35" s="22" t="s">
        <v>31</v>
      </c>
      <c r="F35" s="7">
        <f t="shared" si="0"/>
        <v>6300</v>
      </c>
      <c r="G35" s="8"/>
      <c r="H35" s="7">
        <f t="shared" si="1"/>
        <v>6300</v>
      </c>
      <c r="I35" s="9">
        <v>6300</v>
      </c>
      <c r="J35" s="9"/>
      <c r="K35" s="10"/>
      <c r="L35" s="11"/>
      <c r="M35" s="17" t="s">
        <v>32</v>
      </c>
    </row>
    <row r="36" spans="1:13" ht="33" customHeight="1">
      <c r="A36" s="40">
        <v>19</v>
      </c>
      <c r="B36" s="40">
        <v>801</v>
      </c>
      <c r="C36" s="40">
        <v>80110</v>
      </c>
      <c r="D36" s="6">
        <v>6050</v>
      </c>
      <c r="E36" s="51" t="s">
        <v>33</v>
      </c>
      <c r="F36" s="7">
        <f t="shared" si="0"/>
        <v>20295</v>
      </c>
      <c r="G36" s="8"/>
      <c r="H36" s="7">
        <f t="shared" si="1"/>
        <v>20295</v>
      </c>
      <c r="I36" s="9">
        <v>20295</v>
      </c>
      <c r="J36" s="9"/>
      <c r="K36" s="10"/>
      <c r="L36" s="11"/>
      <c r="M36" s="51" t="s">
        <v>17</v>
      </c>
    </row>
    <row r="37" spans="1:13" ht="33" customHeight="1">
      <c r="A37" s="40"/>
      <c r="B37" s="40"/>
      <c r="C37" s="40"/>
      <c r="D37" s="6">
        <v>6057</v>
      </c>
      <c r="E37" s="51"/>
      <c r="F37" s="7">
        <f t="shared" si="0"/>
        <v>364892.15</v>
      </c>
      <c r="G37" s="8"/>
      <c r="H37" s="7">
        <f t="shared" si="1"/>
        <v>364892.15</v>
      </c>
      <c r="I37" s="9"/>
      <c r="J37" s="9"/>
      <c r="K37" s="10"/>
      <c r="L37" s="9">
        <v>364892.15</v>
      </c>
      <c r="M37" s="51"/>
    </row>
    <row r="38" spans="1:13" ht="28.5" customHeight="1">
      <c r="A38" s="40"/>
      <c r="B38" s="40"/>
      <c r="C38" s="40"/>
      <c r="D38" s="6">
        <v>6059</v>
      </c>
      <c r="E38" s="51"/>
      <c r="F38" s="7">
        <f t="shared" si="0"/>
        <v>156382.35</v>
      </c>
      <c r="G38" s="8"/>
      <c r="H38" s="7">
        <f t="shared" si="1"/>
        <v>156382.35</v>
      </c>
      <c r="I38" s="9">
        <f>156382.35-150000</f>
        <v>6382.350000000006</v>
      </c>
      <c r="J38" s="9">
        <v>150000</v>
      </c>
      <c r="K38" s="10"/>
      <c r="L38" s="11"/>
      <c r="M38" s="51"/>
    </row>
    <row r="39" spans="1:13" ht="108" customHeight="1">
      <c r="A39" s="6">
        <v>20</v>
      </c>
      <c r="B39" s="6">
        <v>926</v>
      </c>
      <c r="C39" s="6">
        <v>92601</v>
      </c>
      <c r="D39" s="6">
        <v>6050</v>
      </c>
      <c r="E39" s="22" t="s">
        <v>34</v>
      </c>
      <c r="F39" s="7">
        <f t="shared" si="0"/>
        <v>1340000</v>
      </c>
      <c r="G39" s="8">
        <v>518716.53</v>
      </c>
      <c r="H39" s="7">
        <f t="shared" si="1"/>
        <v>821283.47</v>
      </c>
      <c r="I39" s="9"/>
      <c r="J39" s="9">
        <v>821283.47</v>
      </c>
      <c r="K39" s="10"/>
      <c r="L39" s="11"/>
      <c r="M39" s="17" t="s">
        <v>17</v>
      </c>
    </row>
    <row r="40" spans="1:13" ht="76.5" customHeight="1">
      <c r="A40" s="38">
        <v>21</v>
      </c>
      <c r="B40" s="38">
        <v>926</v>
      </c>
      <c r="C40" s="38">
        <v>92604</v>
      </c>
      <c r="D40" s="6">
        <v>6060</v>
      </c>
      <c r="E40" s="34" t="s">
        <v>50</v>
      </c>
      <c r="F40" s="7">
        <f t="shared" si="0"/>
        <v>574100</v>
      </c>
      <c r="G40" s="8"/>
      <c r="H40" s="7">
        <f t="shared" si="1"/>
        <v>574100</v>
      </c>
      <c r="I40" s="9">
        <v>108900</v>
      </c>
      <c r="J40" s="9">
        <v>465200</v>
      </c>
      <c r="K40" s="10"/>
      <c r="L40" s="11"/>
      <c r="M40" s="36" t="s">
        <v>35</v>
      </c>
    </row>
    <row r="41" spans="1:13" ht="76.5" customHeight="1">
      <c r="A41" s="42"/>
      <c r="B41" s="42"/>
      <c r="C41" s="42"/>
      <c r="D41" s="12">
        <v>6050</v>
      </c>
      <c r="E41" s="35" t="s">
        <v>55</v>
      </c>
      <c r="F41" s="7">
        <f t="shared" si="0"/>
        <v>357000</v>
      </c>
      <c r="G41" s="8"/>
      <c r="H41" s="7">
        <f t="shared" si="1"/>
        <v>357000</v>
      </c>
      <c r="I41" s="9"/>
      <c r="J41" s="9">
        <f>200000+157000</f>
        <v>357000</v>
      </c>
      <c r="K41" s="10"/>
      <c r="L41" s="11"/>
      <c r="M41" s="41"/>
    </row>
    <row r="42" spans="1:13" ht="114.75" customHeight="1">
      <c r="A42" s="39"/>
      <c r="B42" s="39"/>
      <c r="C42" s="39"/>
      <c r="D42" s="12">
        <v>6050</v>
      </c>
      <c r="E42" s="22" t="s">
        <v>54</v>
      </c>
      <c r="F42" s="7">
        <f t="shared" si="0"/>
        <v>1572800</v>
      </c>
      <c r="G42" s="8"/>
      <c r="H42" s="7">
        <f t="shared" si="1"/>
        <v>1572800</v>
      </c>
      <c r="I42" s="9">
        <v>181800</v>
      </c>
      <c r="J42" s="9">
        <f>1591000-200000</f>
        <v>1391000</v>
      </c>
      <c r="K42" s="10"/>
      <c r="L42" s="11"/>
      <c r="M42" s="37"/>
    </row>
    <row r="43" spans="1:13" ht="37.5" customHeight="1">
      <c r="A43" s="38">
        <v>22</v>
      </c>
      <c r="B43" s="38">
        <v>900</v>
      </c>
      <c r="C43" s="38">
        <v>90003</v>
      </c>
      <c r="D43" s="38">
        <v>6050</v>
      </c>
      <c r="E43" s="22" t="s">
        <v>36</v>
      </c>
      <c r="F43" s="7">
        <f t="shared" si="0"/>
        <v>27000</v>
      </c>
      <c r="G43" s="8"/>
      <c r="H43" s="7">
        <f t="shared" si="1"/>
        <v>27000</v>
      </c>
      <c r="I43" s="9">
        <v>27000</v>
      </c>
      <c r="J43" s="9"/>
      <c r="K43" s="10"/>
      <c r="L43" s="11"/>
      <c r="M43" s="36" t="s">
        <v>17</v>
      </c>
    </row>
    <row r="44" spans="1:13" ht="48.75" customHeight="1">
      <c r="A44" s="39"/>
      <c r="B44" s="39"/>
      <c r="C44" s="39"/>
      <c r="D44" s="39"/>
      <c r="E44" s="22" t="s">
        <v>45</v>
      </c>
      <c r="F44" s="7">
        <f t="shared" si="0"/>
        <v>385206.85000000003</v>
      </c>
      <c r="G44" s="8"/>
      <c r="H44" s="7">
        <f t="shared" si="1"/>
        <v>385206.85000000003</v>
      </c>
      <c r="I44" s="9">
        <f>79018.07-50000</f>
        <v>29018.070000000007</v>
      </c>
      <c r="J44" s="9">
        <f>463188.78+50000-157000</f>
        <v>356188.78</v>
      </c>
      <c r="K44" s="10"/>
      <c r="L44" s="11"/>
      <c r="M44" s="37"/>
    </row>
    <row r="45" spans="1:13" ht="48.75" customHeight="1">
      <c r="A45" s="38">
        <v>23</v>
      </c>
      <c r="B45" s="38">
        <v>900</v>
      </c>
      <c r="C45" s="38">
        <v>90095</v>
      </c>
      <c r="D45" s="12">
        <v>6060</v>
      </c>
      <c r="E45" s="22" t="s">
        <v>46</v>
      </c>
      <c r="F45" s="7">
        <f t="shared" si="0"/>
        <v>305000</v>
      </c>
      <c r="G45" s="8"/>
      <c r="H45" s="7">
        <f t="shared" si="1"/>
        <v>305000</v>
      </c>
      <c r="I45" s="9">
        <v>25000</v>
      </c>
      <c r="J45" s="9">
        <v>280000</v>
      </c>
      <c r="K45" s="10"/>
      <c r="L45" s="11"/>
      <c r="M45" s="17" t="s">
        <v>17</v>
      </c>
    </row>
    <row r="46" spans="1:13" ht="38.25" customHeight="1">
      <c r="A46" s="39"/>
      <c r="B46" s="39"/>
      <c r="C46" s="39"/>
      <c r="D46" s="6">
        <v>6050</v>
      </c>
      <c r="E46" s="22" t="s">
        <v>49</v>
      </c>
      <c r="F46" s="7">
        <f t="shared" si="0"/>
        <v>2110000</v>
      </c>
      <c r="G46" s="8"/>
      <c r="H46" s="7">
        <f t="shared" si="1"/>
        <v>2110000</v>
      </c>
      <c r="I46" s="9">
        <v>0</v>
      </c>
      <c r="J46" s="9">
        <f>800000+2110000-800000</f>
        <v>2110000</v>
      </c>
      <c r="K46" s="10"/>
      <c r="L46" s="11"/>
      <c r="M46" s="17" t="s">
        <v>17</v>
      </c>
    </row>
    <row r="47" spans="1:13" ht="22.5" customHeight="1">
      <c r="A47" s="59" t="s">
        <v>37</v>
      </c>
      <c r="B47" s="60"/>
      <c r="C47" s="60"/>
      <c r="D47" s="60"/>
      <c r="E47" s="61"/>
      <c r="F47" s="7">
        <f t="shared" si="0"/>
        <v>39873365.75</v>
      </c>
      <c r="G47" s="23">
        <f>SUM(G10:G46)</f>
        <v>13592835.049999997</v>
      </c>
      <c r="H47" s="7">
        <f t="shared" si="1"/>
        <v>26280530.700000003</v>
      </c>
      <c r="I47" s="23">
        <f>SUM(I10:I46)</f>
        <v>5422429.89</v>
      </c>
      <c r="J47" s="23">
        <f>SUM(J10:J46)</f>
        <v>9406392.32</v>
      </c>
      <c r="K47" s="23">
        <f>SUM(2741048+500000+200000-18500)</f>
        <v>3422548</v>
      </c>
      <c r="L47" s="23">
        <f>SUM(L10:L46)</f>
        <v>8029160.49</v>
      </c>
      <c r="M47" s="24" t="s">
        <v>38</v>
      </c>
    </row>
    <row r="49" ht="12.75">
      <c r="A49" s="2" t="s">
        <v>39</v>
      </c>
    </row>
    <row r="50" spans="1:11" ht="12.75">
      <c r="A50" s="2" t="s">
        <v>40</v>
      </c>
      <c r="K50" s="25"/>
    </row>
    <row r="51" ht="12.75">
      <c r="A51" s="2" t="s">
        <v>41</v>
      </c>
    </row>
    <row r="52" spans="1:10" ht="12.75">
      <c r="A52" s="2" t="s">
        <v>42</v>
      </c>
      <c r="J52" s="26"/>
    </row>
    <row r="53" spans="6:11" ht="12.75">
      <c r="F53" s="62"/>
      <c r="K53" s="49"/>
    </row>
    <row r="54" spans="1:11" ht="12.75">
      <c r="A54" s="27" t="s">
        <v>43</v>
      </c>
      <c r="F54" s="62"/>
      <c r="K54" s="49"/>
    </row>
    <row r="55" spans="6:12" ht="12.75">
      <c r="F55" s="62"/>
      <c r="G55" s="28"/>
      <c r="K55" s="49"/>
      <c r="L55" s="49"/>
    </row>
    <row r="56" spans="2:12" ht="12.75">
      <c r="B56" s="58"/>
      <c r="C56" s="58"/>
      <c r="D56" s="58"/>
      <c r="E56" s="58"/>
      <c r="L56" s="49"/>
    </row>
    <row r="61" ht="12.75">
      <c r="J61" s="29"/>
    </row>
    <row r="65" ht="12.75">
      <c r="H65" s="30"/>
    </row>
    <row r="66" ht="12.75">
      <c r="H66" s="25"/>
    </row>
    <row r="67" spans="8:10" ht="12.75">
      <c r="H67" s="25"/>
      <c r="J67" s="49"/>
    </row>
    <row r="68" spans="8:10" ht="12.75">
      <c r="H68" s="31"/>
      <c r="J68" s="49"/>
    </row>
    <row r="69" ht="12.75">
      <c r="J69" s="49"/>
    </row>
  </sheetData>
  <sheetProtection/>
  <mergeCells count="75">
    <mergeCell ref="B45:B46"/>
    <mergeCell ref="A45:A46"/>
    <mergeCell ref="B33:B34"/>
    <mergeCell ref="C33:C34"/>
    <mergeCell ref="B43:B44"/>
    <mergeCell ref="C43:C44"/>
    <mergeCell ref="M43:M44"/>
    <mergeCell ref="A40:A42"/>
    <mergeCell ref="M36:M38"/>
    <mergeCell ref="C36:C38"/>
    <mergeCell ref="M40:M42"/>
    <mergeCell ref="B40:B42"/>
    <mergeCell ref="C40:C42"/>
    <mergeCell ref="A43:A44"/>
    <mergeCell ref="D43:D44"/>
    <mergeCell ref="B30:B31"/>
    <mergeCell ref="A28:A29"/>
    <mergeCell ref="A36:A38"/>
    <mergeCell ref="Q18:Q21"/>
    <mergeCell ref="C30:C31"/>
    <mergeCell ref="E30:E31"/>
    <mergeCell ref="M30:M31"/>
    <mergeCell ref="A30:A31"/>
    <mergeCell ref="B36:B38"/>
    <mergeCell ref="B28:B29"/>
    <mergeCell ref="L55:L56"/>
    <mergeCell ref="B56:E56"/>
    <mergeCell ref="A47:E47"/>
    <mergeCell ref="F53:F55"/>
    <mergeCell ref="K53:K55"/>
    <mergeCell ref="D4:D8"/>
    <mergeCell ref="I6:I8"/>
    <mergeCell ref="J6:J8"/>
    <mergeCell ref="H5:H8"/>
    <mergeCell ref="F4:F8"/>
    <mergeCell ref="M10:M12"/>
    <mergeCell ref="M28:M29"/>
    <mergeCell ref="E28:E29"/>
    <mergeCell ref="F13:F15"/>
    <mergeCell ref="M13:M15"/>
    <mergeCell ref="L13:L15"/>
    <mergeCell ref="G13:G15"/>
    <mergeCell ref="H13:H15"/>
    <mergeCell ref="I13:I15"/>
    <mergeCell ref="E10:E12"/>
    <mergeCell ref="G4:G8"/>
    <mergeCell ref="J67:J69"/>
    <mergeCell ref="C28:C29"/>
    <mergeCell ref="E13:E15"/>
    <mergeCell ref="E36:E38"/>
    <mergeCell ref="J13:J15"/>
    <mergeCell ref="C45:C46"/>
    <mergeCell ref="D33:D34"/>
    <mergeCell ref="D13:D15"/>
    <mergeCell ref="C13:C15"/>
    <mergeCell ref="A2:M2"/>
    <mergeCell ref="A4:A8"/>
    <mergeCell ref="B4:B8"/>
    <mergeCell ref="C4:C8"/>
    <mergeCell ref="E4:E8"/>
    <mergeCell ref="H4:L4"/>
    <mergeCell ref="M4:M8"/>
    <mergeCell ref="I5:L5"/>
    <mergeCell ref="L6:L8"/>
    <mergeCell ref="K6:K8"/>
    <mergeCell ref="M25:M26"/>
    <mergeCell ref="D25:D26"/>
    <mergeCell ref="B13:B15"/>
    <mergeCell ref="A10:A12"/>
    <mergeCell ref="B10:B12"/>
    <mergeCell ref="C10:C12"/>
    <mergeCell ref="A13:A15"/>
    <mergeCell ref="A25:A26"/>
    <mergeCell ref="B25:B26"/>
    <mergeCell ref="C25:C26"/>
  </mergeCells>
  <printOptions horizontalCentered="1"/>
  <pageMargins left="0.31496062992125984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 xml:space="preserve">&amp;C                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Płońsku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annao</dc:creator>
  <cp:keywords/>
  <dc:description/>
  <cp:lastModifiedBy>Twoja nazwa użytkownika</cp:lastModifiedBy>
  <cp:lastPrinted>2011-10-14T13:45:48Z</cp:lastPrinted>
  <dcterms:created xsi:type="dcterms:W3CDTF">2011-04-11T07:28:55Z</dcterms:created>
  <dcterms:modified xsi:type="dcterms:W3CDTF">2011-10-24T08:16:11Z</dcterms:modified>
  <cp:category/>
  <cp:version/>
  <cp:contentType/>
  <cp:contentStatus/>
</cp:coreProperties>
</file>